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Comprobantes" state="visible" r:id="rId5"/>
    <sheet sheetId="3" name="Pagos" state="visible" r:id="rId6"/>
    <sheet sheetId="4" name="Proveedores" state="visible" r:id="rId7"/>
  </sheets>
  <calcPr calcId="171027" fullCalcOnLoad="1"/>
</workbook>
</file>

<file path=xl/sharedStrings.xml><?xml version="1.0" encoding="utf-8"?>
<sst xmlns="http://schemas.openxmlformats.org/spreadsheetml/2006/main" count="120" uniqueCount="92">
  <si>
    <t>Cuenta corriente de proveedores — plantilla</t>
  </si>
  <si>
    <t>Saber que le debés cuatro millones a un proveedor no sirve para decidir nada. Lo que decide un pago es qué parte de eso ya venció y hace cuánto.</t>
  </si>
  <si>
    <t>Cargá los comprobantes y los pagos, y la hoja Proveedores arma sola el saldo al día, el vencido por tramo, el semáforo y el crédito que te queda.</t>
  </si>
  <si>
    <t>Paso a paso</t>
  </si>
  <si>
    <t>1.</t>
  </si>
  <si>
    <t>En la hoja Proveedores, cargá razón social, CUIT y el límite de crédito que le pusiste a cada uno. Poné arriba la fecha de corte.</t>
  </si>
  <si>
    <t>2.</t>
  </si>
  <si>
    <t>En la hoja Comprobantes, cargá una fila por factura, nota o gasto: proveedor, tipo, número, fecha, vencimiento e importe.</t>
  </si>
  <si>
    <t>3.</t>
  </si>
  <si>
    <t>Las notas de crédito van EN NEGATIVO. Bajan tu deuda.</t>
  </si>
  <si>
    <t>4.</t>
  </si>
  <si>
    <t>En la hoja Pagos, cargá cada pago indicando A QUÉ COMPROBANTE se imputa. Un pago «a cuenta» sin imputar es deuda que después nadie sabe a qué corresponde.</t>
  </si>
  <si>
    <t>5.</t>
  </si>
  <si>
    <t>El saldo de cada comprobante, el tramo de vencimiento y todos los totales por proveedor se calculan solos.</t>
  </si>
  <si>
    <t>6.</t>
  </si>
  <si>
    <t>Una vez por semana: ordená por Vencido total, mirá primero los ROJO, y revisá los proveedores que no reciben un pago tuyo desde hace mucho aunque el saldo sea chico.</t>
  </si>
  <si>
    <t>Las fórmulas que ya trae</t>
  </si>
  <si>
    <t>Fórmula</t>
  </si>
  <si>
    <t>Qué hace</t>
  </si>
  <si>
    <t>=SUMAR.SI(Pagos!$C:$C; C2; Pagos!$E:$E)</t>
  </si>
  <si>
    <t>Cuánto se pagó de ese comprobante.</t>
  </si>
  <si>
    <t>=G2-H2</t>
  </si>
  <si>
    <t>Saldo del comprobante: importe menos lo pagado.</t>
  </si>
  <si>
    <t>=SI(...; "Al día"; SI(...; "1 a 30"; SI(...; "31 a 90"; "+90")))</t>
  </si>
  <si>
    <t>Tramo de vencimiento de cada comprobante.</t>
  </si>
  <si>
    <t>=SUMAR.SI.CONJUNTO(Comprobantes!$I:$I; ...; Comprobantes!$K:$K; "31 a 90")</t>
  </si>
  <si>
    <t>Vencido por tramo de cada proveedor.</t>
  </si>
  <si>
    <t>=SI(H2&gt;0; "ROJO"; SI(G2&gt;0; "AMARILLO"; "VERDE"))</t>
  </si>
  <si>
    <t>Semáforo: rojo si hay algo con más de 90 días.</t>
  </si>
  <si>
    <t>Las fórmulas se ven en castellano (=SUMA, =SI, =BUSCARV) si tu Excel está en castellano. Google Sheets y LibreOffice también las abren.</t>
  </si>
  <si>
    <t>Antes de usarla</t>
  </si>
  <si>
    <t>•  El crédito se aplica al documento, no al montón. Un pago imputado a la factura 0003-00012345 baja la deuda de esa factura y de ninguna otra.</t>
  </si>
  <si>
    <t>•  La alternativa —tirar todo a una bolsa y cancelar de lo más viejo a lo más nuevo— hace que un crédito viejo cancele en silencio una factura nueva genuinamente impaga.</t>
  </si>
  <si>
    <t>•  Los gastos que le debés a ese mismo proveedor (un flete, un servicio) suman al mismo saldo. Cargalos en la misma hoja.</t>
  </si>
  <si>
    <t>•  No mezcles monedas. Si tenés comprobantes en dólares, llevá una copia de la planilla aparte.</t>
  </si>
  <si>
    <t>Plantilla gratuita de PymeInteligente — https://pymeinteligente.com.ar</t>
  </si>
  <si>
    <t>Usala, copiala y compartila. Si el negocio te queda grande para una planilla, el sistema hace todo esto solo.</t>
  </si>
  <si>
    <t>Proveedor</t>
  </si>
  <si>
    <t>Tipo</t>
  </si>
  <si>
    <t>Comprobante</t>
  </si>
  <si>
    <t>Fecha</t>
  </si>
  <si>
    <t>Vencimiento</t>
  </si>
  <si>
    <t>Importe (las NC en negativo)</t>
  </si>
  <si>
    <t>Pagado</t>
  </si>
  <si>
    <t>Saldo</t>
  </si>
  <si>
    <t>Días de atraso</t>
  </si>
  <si>
    <t>Tramo</t>
  </si>
  <si>
    <t>Distribuidora Norte SRL</t>
  </si>
  <si>
    <t>Factura A</t>
  </si>
  <si>
    <t>0003-00008841</t>
  </si>
  <si>
    <t>0003-00008502</t>
  </si>
  <si>
    <t>Nota de crédito A</t>
  </si>
  <si>
    <t>0003-00000219</t>
  </si>
  <si>
    <t>Alimentos del Sur SA</t>
  </si>
  <si>
    <t>0001-00000472</t>
  </si>
  <si>
    <t>0001-00000388</t>
  </si>
  <si>
    <t>Ferretería Mayorista Paz</t>
  </si>
  <si>
    <t>0002-00003317</t>
  </si>
  <si>
    <t>0002-00003890</t>
  </si>
  <si>
    <t>Transporte Rivas e Hijos</t>
  </si>
  <si>
    <t>Gasto (flete)</t>
  </si>
  <si>
    <t>0001-00000913</t>
  </si>
  <si>
    <t>Nota de débito A</t>
  </si>
  <si>
    <t>0001-00000914</t>
  </si>
  <si>
    <t>TOTALES</t>
  </si>
  <si>
    <t>Comprobante imputado</t>
  </si>
  <si>
    <t>Instrumento</t>
  </si>
  <si>
    <t>Importe</t>
  </si>
  <si>
    <t>Transferencia bancaria</t>
  </si>
  <si>
    <t>Cheque propio</t>
  </si>
  <si>
    <t>Efectivo</t>
  </si>
  <si>
    <t>CUENTA CORRIENTE DE PROVEEDORES</t>
  </si>
  <si>
    <t>Fecha de corte:</t>
  </si>
  <si>
    <t>Todos los días de atraso se calculan contra esta fecha. Cambiala por la de hoy.</t>
  </si>
  <si>
    <t>CUIT</t>
  </si>
  <si>
    <t>Límite de crédito</t>
  </si>
  <si>
    <t>Saldo total</t>
  </si>
  <si>
    <t>Saldo al día</t>
  </si>
  <si>
    <t>Vencido hasta 30 días</t>
  </si>
  <si>
    <t>Vencido de 31 a 90 días</t>
  </si>
  <si>
    <t>Vencido de más de 90 días</t>
  </si>
  <si>
    <t>Vencido total</t>
  </si>
  <si>
    <t>Facturas pendientes</t>
  </si>
  <si>
    <t>Último pago</t>
  </si>
  <si>
    <t>Días desde el último pago</t>
  </si>
  <si>
    <t>Crédito disponible</t>
  </si>
  <si>
    <t>Semáforo</t>
  </si>
  <si>
    <t>30-71234567-9</t>
  </si>
  <si>
    <t>30-69874512-3</t>
  </si>
  <si>
    <t>30-70123456-4</t>
  </si>
  <si>
    <t>20-24567890-1</t>
  </si>
  <si>
    <t>Ordená por «Vencido total», no por «Saldo total». Y mirá primero los ROJO: son los que tienen algo con más de 90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</si>
</sst>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#,##0.00"/>
  </numFmts>
  <fonts count="1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sz val="10"/>
    </font>
    <font>
      <i/>
      <u/>
      <color rgb="FF4F46E5"/>
      <sz val="9"/>
    </font>
    <font>
      <b/>
      <color rgb="FF1F2937"/>
      <sz val="14"/>
    </font>
    <font>
      <b/>
      <color rgb="FF6B7280"/>
      <sz val="10"/>
    </font>
    <font>
      <i/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FFFBEB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0" fontId="10" fillId="3" borderId="2" xfId="0" applyFont="1" applyFill="1" applyBorder="1"/>
    <xf numFmtId="0" fontId="10" fillId="3" borderId="2" xfId="0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/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164" fontId="0" fillId="4" borderId="0" xfId="0" applyNumberFormat="1" applyFill="1"/>
    <xf numFmtId="0" fontId="14" fillId="0" borderId="0" xfId="0" applyFont="1"/>
    <xf numFmtId="3" fontId="0" fillId="0" borderId="1" xfId="0" applyNumberFormat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center" vertical="center"/>
    </xf>
    <xf numFmtId="0" fontId="1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32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30" customHeight="1" spans="2:3" x14ac:dyDescent="0.25">
      <c r="B8" s="4" t="s">
        <v>4</v>
      </c>
      <c r="C8" s="5" t="s">
        <v>5</v>
      </c>
    </row>
    <row r="9" ht="30" customHeight="1" spans="2:3" x14ac:dyDescent="0.25">
      <c r="B9" s="4" t="s">
        <v>6</v>
      </c>
      <c r="C9" s="5" t="s">
        <v>7</v>
      </c>
    </row>
    <row r="10" ht="18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45" customHeight="1" spans="2:3" x14ac:dyDescent="0.25">
      <c r="B13" s="4" t="s">
        <v>14</v>
      </c>
      <c r="C13" s="5" t="s">
        <v>15</v>
      </c>
    </row>
    <row r="15" spans="2:2" x14ac:dyDescent="0.25">
      <c r="B15" s="3" t="s">
        <v>16</v>
      </c>
    </row>
    <row r="16" spans="2:3" x14ac:dyDescent="0.25">
      <c r="B16" s="6" t="s">
        <v>17</v>
      </c>
      <c r="C16" s="6" t="s">
        <v>18</v>
      </c>
    </row>
    <row r="17" ht="18" customHeight="1" spans="2:3" x14ac:dyDescent="0.25">
      <c r="B17" s="7" t="s">
        <v>19</v>
      </c>
      <c r="C17" s="5" t="s">
        <v>20</v>
      </c>
    </row>
    <row r="18" ht="18" customHeight="1" spans="2:3" x14ac:dyDescent="0.25">
      <c r="B18" s="7" t="s">
        <v>21</v>
      </c>
      <c r="C18" s="5" t="s">
        <v>22</v>
      </c>
    </row>
    <row r="19" ht="30" customHeight="1" spans="2:3" x14ac:dyDescent="0.25">
      <c r="B19" s="7" t="s">
        <v>23</v>
      </c>
      <c r="C19" s="5" t="s">
        <v>24</v>
      </c>
    </row>
    <row r="20" ht="30" customHeight="1" spans="2:3" x14ac:dyDescent="0.25">
      <c r="B20" s="7" t="s">
        <v>25</v>
      </c>
      <c r="C20" s="5" t="s">
        <v>26</v>
      </c>
    </row>
    <row r="21" ht="30" customHeight="1" spans="2:3" x14ac:dyDescent="0.25">
      <c r="B21" s="7" t="s">
        <v>27</v>
      </c>
      <c r="C21" s="5" t="s">
        <v>28</v>
      </c>
    </row>
    <row r="23" ht="30" customHeight="1" spans="2:3" x14ac:dyDescent="0.25">
      <c r="B23" s="8" t="s">
        <v>29</v>
      </c>
      <c r="C23" s="8"/>
    </row>
    <row r="25" spans="2:2" x14ac:dyDescent="0.25">
      <c r="B25" s="3" t="s">
        <v>30</v>
      </c>
    </row>
    <row r="26" ht="32" customHeight="1" spans="2:3" x14ac:dyDescent="0.25">
      <c r="B26" s="5" t="s">
        <v>31</v>
      </c>
      <c r="C26" s="5"/>
    </row>
    <row r="27" ht="32" customHeight="1" spans="2:3" x14ac:dyDescent="0.25">
      <c r="B27" s="5" t="s">
        <v>32</v>
      </c>
      <c r="C27" s="5"/>
    </row>
    <row r="28" ht="32" customHeight="1" spans="2:3" x14ac:dyDescent="0.25">
      <c r="B28" s="5" t="s">
        <v>33</v>
      </c>
      <c r="C28" s="5"/>
    </row>
    <row r="29" ht="18" customHeight="1" spans="2:3" x14ac:dyDescent="0.25">
      <c r="B29" s="5" t="s">
        <v>34</v>
      </c>
      <c r="C29" s="5"/>
    </row>
    <row r="32" spans="2:3" x14ac:dyDescent="0.25">
      <c r="B32" s="9" t="s">
        <v>35</v>
      </c>
      <c r="C32" s="9"/>
    </row>
    <row r="33" spans="2:3" x14ac:dyDescent="0.25">
      <c r="B33" s="10" t="s">
        <v>36</v>
      </c>
      <c r="C33" s="10"/>
    </row>
  </sheetData>
  <mergeCells count="10">
    <mergeCell ref="B2:C2"/>
    <mergeCell ref="B4:C4"/>
    <mergeCell ref="B5:C5"/>
    <mergeCell ref="B23:C23"/>
    <mergeCell ref="B26:C26"/>
    <mergeCell ref="B27:C27"/>
    <mergeCell ref="B28:C28"/>
    <mergeCell ref="B29:C29"/>
    <mergeCell ref="B32:C32"/>
    <mergeCell ref="B33:C33"/>
  </mergeCells>
  <hyperlinks>
    <hyperlink ref="B3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8" customWidth="1"/>
    <col min="4" max="5" width="12" customWidth="1"/>
    <col min="6" max="6" width="16" customWidth="1"/>
    <col min="7" max="8" width="15" customWidth="1"/>
    <col min="9" max="9" width="12" customWidth="1"/>
    <col min="10" max="10" width="14" customWidth="1"/>
  </cols>
  <sheetData>
    <row r="1" ht="32" customHeight="1" spans="1:10" x14ac:dyDescent="0.25">
      <c r="A1" s="11" t="s">
        <v>37</v>
      </c>
      <c r="B1" s="11" t="s">
        <v>38</v>
      </c>
      <c r="C1" s="11" t="s">
        <v>39</v>
      </c>
      <c r="D1" s="11" t="s">
        <v>40</v>
      </c>
      <c r="E1" s="11" t="s">
        <v>41</v>
      </c>
      <c r="F1" s="11" t="s">
        <v>42</v>
      </c>
      <c r="G1" s="11" t="s">
        <v>43</v>
      </c>
      <c r="H1" s="11" t="s">
        <v>44</v>
      </c>
      <c r="I1" s="11" t="s">
        <v>45</v>
      </c>
      <c r="J1" s="11" t="s">
        <v>46</v>
      </c>
    </row>
    <row r="2" spans="1:10" x14ac:dyDescent="0.25">
      <c r="A2" s="12" t="s">
        <v>47</v>
      </c>
      <c r="B2" s="12" t="s">
        <v>48</v>
      </c>
      <c r="C2" s="13" t="s">
        <v>49</v>
      </c>
      <c r="D2" s="14">
        <v>46268</v>
      </c>
      <c r="E2" s="14">
        <v>46298</v>
      </c>
      <c r="F2" s="15">
        <v>312480</v>
      </c>
      <c r="G2" s="15">
        <f>SUMIF(Pagos!$C:$C,$C2,Pagos!$E:$E)</f>
      </c>
      <c r="H2" s="15">
        <f>$F2-$G2</f>
      </c>
      <c r="I2" s="13">
        <f>IF($H2&lt;=0,"",MAX(0,Proveedores!$C$2-$E2))</f>
      </c>
      <c r="J2" s="13">
        <f>IF($H2&lt;0,"Crédito",IF($H2=0,"Cancelado",IF($I2=0,"Al día",IF($I2&lt;=30,"1 a 30",IF($I2&lt;=90,"31 a 90","+90")))))</f>
      </c>
    </row>
    <row r="3" spans="1:10" x14ac:dyDescent="0.25">
      <c r="A3" s="12" t="s">
        <v>47</v>
      </c>
      <c r="B3" s="12" t="s">
        <v>48</v>
      </c>
      <c r="C3" s="13" t="s">
        <v>50</v>
      </c>
      <c r="D3" s="14">
        <v>46205</v>
      </c>
      <c r="E3" s="14">
        <v>46235</v>
      </c>
      <c r="F3" s="15">
        <v>448900</v>
      </c>
      <c r="G3" s="15">
        <f>SUMIF(Pagos!$C:$C,$C3,Pagos!$E:$E)</f>
      </c>
      <c r="H3" s="15">
        <f>$F3-$G3</f>
      </c>
      <c r="I3" s="13">
        <f>IF($H3&lt;=0,"",MAX(0,Proveedores!$C$2-$E3))</f>
      </c>
      <c r="J3" s="13">
        <f>IF($H3&lt;0,"Crédito",IF($H3=0,"Cancelado",IF($I3=0,"Al día",IF($I3&lt;=30,"1 a 30",IF($I3&lt;=90,"31 a 90","+90")))))</f>
      </c>
    </row>
    <row r="4" spans="1:10" x14ac:dyDescent="0.25">
      <c r="A4" s="12" t="s">
        <v>47</v>
      </c>
      <c r="B4" s="12" t="s">
        <v>51</v>
      </c>
      <c r="C4" s="13" t="s">
        <v>52</v>
      </c>
      <c r="D4" s="14">
        <v>46287</v>
      </c>
      <c r="E4" s="14">
        <v>46287</v>
      </c>
      <c r="F4" s="15">
        <v>-40320</v>
      </c>
      <c r="G4" s="15">
        <f>SUMIF(Pagos!$C:$C,$C4,Pagos!$E:$E)</f>
      </c>
      <c r="H4" s="15">
        <f>$F4-$G4</f>
      </c>
      <c r="I4" s="13">
        <f>IF($H4&lt;=0,"",MAX(0,Proveedores!$C$2-$E4))</f>
      </c>
      <c r="J4" s="13">
        <f>IF($H4&lt;0,"Crédito",IF($H4=0,"Cancelado",IF($I4=0,"Al día",IF($I4&lt;=30,"1 a 30",IF($I4&lt;=90,"31 a 90","+90")))))</f>
      </c>
    </row>
    <row r="5" spans="1:10" x14ac:dyDescent="0.25">
      <c r="A5" s="12" t="s">
        <v>53</v>
      </c>
      <c r="B5" s="12" t="s">
        <v>48</v>
      </c>
      <c r="C5" s="13" t="s">
        <v>54</v>
      </c>
      <c r="D5" s="14">
        <v>46274</v>
      </c>
      <c r="E5" s="14">
        <v>46304</v>
      </c>
      <c r="F5" s="15">
        <v>158850</v>
      </c>
      <c r="G5" s="15">
        <f>SUMIF(Pagos!$C:$C,$C5,Pagos!$E:$E)</f>
      </c>
      <c r="H5" s="15">
        <f>$F5-$G5</f>
      </c>
      <c r="I5" s="13">
        <f>IF($H5&lt;=0,"",MAX(0,Proveedores!$C$2-$E5))</f>
      </c>
      <c r="J5" s="13">
        <f>IF($H5&lt;0,"Crédito",IF($H5=0,"Cancelado",IF($I5=0,"Al día",IF($I5&lt;=30,"1 a 30",IF($I5&lt;=90,"31 a 90","+90")))))</f>
      </c>
    </row>
    <row r="6" spans="1:10" x14ac:dyDescent="0.25">
      <c r="A6" s="12" t="s">
        <v>53</v>
      </c>
      <c r="B6" s="12" t="s">
        <v>48</v>
      </c>
      <c r="C6" s="13" t="s">
        <v>55</v>
      </c>
      <c r="D6" s="14">
        <v>46246</v>
      </c>
      <c r="E6" s="14">
        <v>46276</v>
      </c>
      <c r="F6" s="15">
        <v>224100</v>
      </c>
      <c r="G6" s="15">
        <f>SUMIF(Pagos!$C:$C,$C6,Pagos!$E:$E)</f>
      </c>
      <c r="H6" s="15">
        <f>$F6-$G6</f>
      </c>
      <c r="I6" s="13">
        <f>IF($H6&lt;=0,"",MAX(0,Proveedores!$C$2-$E6))</f>
      </c>
      <c r="J6" s="13">
        <f>IF($H6&lt;0,"Crédito",IF($H6=0,"Cancelado",IF($I6=0,"Al día",IF($I6&lt;=30,"1 a 30",IF($I6&lt;=90,"31 a 90","+90")))))</f>
      </c>
    </row>
    <row r="7" spans="1:10" x14ac:dyDescent="0.25">
      <c r="A7" s="12" t="s">
        <v>56</v>
      </c>
      <c r="B7" s="12" t="s">
        <v>48</v>
      </c>
      <c r="C7" s="13" t="s">
        <v>57</v>
      </c>
      <c r="D7" s="14">
        <v>46156</v>
      </c>
      <c r="E7" s="14">
        <v>46186</v>
      </c>
      <c r="F7" s="15">
        <v>186400</v>
      </c>
      <c r="G7" s="15">
        <f>SUMIF(Pagos!$C:$C,$C7,Pagos!$E:$E)</f>
      </c>
      <c r="H7" s="15">
        <f>$F7-$G7</f>
      </c>
      <c r="I7" s="13">
        <f>IF($H7&lt;=0,"",MAX(0,Proveedores!$C$2-$E7))</f>
      </c>
      <c r="J7" s="13">
        <f>IF($H7&lt;0,"Crédito",IF($H7=0,"Cancelado",IF($I7=0,"Al día",IF($I7&lt;=30,"1 a 30",IF($I7&lt;=90,"31 a 90","+90")))))</f>
      </c>
    </row>
    <row r="8" spans="1:10" x14ac:dyDescent="0.25">
      <c r="A8" s="12" t="s">
        <v>56</v>
      </c>
      <c r="B8" s="12" t="s">
        <v>48</v>
      </c>
      <c r="C8" s="13" t="s">
        <v>58</v>
      </c>
      <c r="D8" s="14">
        <v>46285</v>
      </c>
      <c r="E8" s="14">
        <v>46315</v>
      </c>
      <c r="F8" s="15">
        <v>74200</v>
      </c>
      <c r="G8" s="15">
        <f>SUMIF(Pagos!$C:$C,$C8,Pagos!$E:$E)</f>
      </c>
      <c r="H8" s="15">
        <f>$F8-$G8</f>
      </c>
      <c r="I8" s="13">
        <f>IF($H8&lt;=0,"",MAX(0,Proveedores!$C$2-$E8))</f>
      </c>
      <c r="J8" s="13">
        <f>IF($H8&lt;0,"Crédito",IF($H8=0,"Cancelado",IF($I8=0,"Al día",IF($I8&lt;=30,"1 a 30",IF($I8&lt;=90,"31 a 90","+90")))))</f>
      </c>
    </row>
    <row r="9" spans="1:10" x14ac:dyDescent="0.25">
      <c r="A9" s="12" t="s">
        <v>59</v>
      </c>
      <c r="B9" s="12" t="s">
        <v>60</v>
      </c>
      <c r="C9" s="13" t="s">
        <v>61</v>
      </c>
      <c r="D9" s="14">
        <v>46270</v>
      </c>
      <c r="E9" s="14">
        <v>46285</v>
      </c>
      <c r="F9" s="15">
        <v>48000</v>
      </c>
      <c r="G9" s="15">
        <f>SUMIF(Pagos!$C:$C,$C9,Pagos!$E:$E)</f>
      </c>
      <c r="H9" s="15">
        <f>$F9-$G9</f>
      </c>
      <c r="I9" s="13">
        <f>IF($H9&lt;=0,"",MAX(0,Proveedores!$C$2-$E9))</f>
      </c>
      <c r="J9" s="13">
        <f>IF($H9&lt;0,"Crédito",IF($H9=0,"Cancelado",IF($I9=0,"Al día",IF($I9&lt;=30,"1 a 30",IF($I9&lt;=90,"31 a 90","+90")))))</f>
      </c>
    </row>
    <row r="10" spans="1:10" x14ac:dyDescent="0.25">
      <c r="A10" s="12" t="s">
        <v>59</v>
      </c>
      <c r="B10" s="12" t="s">
        <v>62</v>
      </c>
      <c r="C10" s="13" t="s">
        <v>63</v>
      </c>
      <c r="D10" s="14">
        <v>46283</v>
      </c>
      <c r="E10" s="14">
        <v>46313</v>
      </c>
      <c r="F10" s="15">
        <v>9600</v>
      </c>
      <c r="G10" s="15">
        <f>SUMIF(Pagos!$C:$C,$C10,Pagos!$E:$E)</f>
      </c>
      <c r="H10" s="15">
        <f>$F10-$G10</f>
      </c>
      <c r="I10" s="13">
        <f>IF($H10&lt;=0,"",MAX(0,Proveedores!$C$2-$E10))</f>
      </c>
      <c r="J10" s="13">
        <f>IF($H10&lt;0,"Crédito",IF($H10=0,"Cancelado",IF($I10=0,"Al día",IF($I10&lt;=30,"1 a 30",IF($I10&lt;=90,"31 a 90","+90")))))</f>
      </c>
    </row>
    <row r="11" ht="22" customHeight="1" spans="1:10" x14ac:dyDescent="0.25">
      <c r="A11" s="16" t="s">
        <v>64</v>
      </c>
      <c r="B11" s="16"/>
      <c r="C11" s="17"/>
      <c r="D11" s="18"/>
      <c r="E11" s="18"/>
      <c r="F11" s="19">
        <f>SUM(F2:F10)</f>
      </c>
      <c r="G11" s="19">
        <f>SUM(G2:G10)</f>
      </c>
      <c r="H11" s="19">
        <f>SUM(H2:H10)</f>
      </c>
      <c r="I11" s="17"/>
      <c r="J11" s="17">
        <f>COUNTIF(J2:J10,"+90")&amp;" con +90 días"</f>
      </c>
    </row>
    <row r="12" spans="1:10" x14ac:dyDescent="0.25">
      <c r="A12" s="12"/>
      <c r="B12" s="12"/>
      <c r="C12" s="13"/>
      <c r="D12" s="14"/>
      <c r="E12" s="14"/>
      <c r="F12" s="15"/>
      <c r="G12" s="15"/>
      <c r="H12" s="15"/>
      <c r="I12" s="13"/>
      <c r="J12" s="13"/>
    </row>
    <row r="13" spans="1:10" x14ac:dyDescent="0.25">
      <c r="A13" s="20" t="s">
        <v>35</v>
      </c>
      <c r="B13" s="12"/>
      <c r="C13" s="13"/>
      <c r="D13" s="14"/>
      <c r="E13" s="14"/>
      <c r="F13" s="15"/>
      <c r="G13" s="15"/>
      <c r="H13" s="15"/>
      <c r="I13" s="13"/>
      <c r="J13" s="13"/>
    </row>
    <row r="14" spans="1:10" x14ac:dyDescent="0.25">
      <c r="A14" s="12"/>
      <c r="B14" s="12"/>
      <c r="C14" s="13"/>
      <c r="D14" s="14"/>
      <c r="E14" s="14"/>
      <c r="F14" s="15"/>
      <c r="G14" s="15"/>
      <c r="H14" s="15"/>
      <c r="I14" s="13"/>
      <c r="J14" s="13"/>
    </row>
    <row r="15" spans="1:10" x14ac:dyDescent="0.25">
      <c r="A15" s="12"/>
      <c r="B15" s="12"/>
      <c r="C15" s="13"/>
      <c r="D15" s="14"/>
      <c r="E15" s="14"/>
      <c r="F15" s="15"/>
      <c r="G15" s="15"/>
      <c r="H15" s="15"/>
      <c r="I15" s="13"/>
      <c r="J15" s="13"/>
    </row>
    <row r="16" spans="1:10" x14ac:dyDescent="0.25">
      <c r="A16" s="12"/>
      <c r="B16" s="12"/>
      <c r="C16" s="13"/>
      <c r="D16" s="14"/>
      <c r="E16" s="14"/>
      <c r="F16" s="15"/>
      <c r="G16" s="15"/>
      <c r="H16" s="15"/>
      <c r="I16" s="13"/>
      <c r="J16" s="13"/>
    </row>
    <row r="17" spans="1:10" x14ac:dyDescent="0.25">
      <c r="A17" s="12"/>
      <c r="B17" s="12"/>
      <c r="C17" s="13"/>
      <c r="D17" s="14"/>
      <c r="E17" s="14"/>
      <c r="F17" s="15"/>
      <c r="G17" s="15"/>
      <c r="H17" s="15"/>
      <c r="I17" s="13"/>
      <c r="J17" s="13"/>
    </row>
    <row r="18" spans="1:10" x14ac:dyDescent="0.25">
      <c r="A18" s="12"/>
      <c r="B18" s="12"/>
      <c r="C18" s="13"/>
      <c r="D18" s="14"/>
      <c r="E18" s="14"/>
      <c r="F18" s="15"/>
      <c r="G18" s="15"/>
      <c r="H18" s="15"/>
      <c r="I18" s="13"/>
      <c r="J18" s="13"/>
    </row>
    <row r="19" spans="1:10" x14ac:dyDescent="0.25">
      <c r="A19" s="12"/>
      <c r="B19" s="12"/>
      <c r="C19" s="13"/>
      <c r="D19" s="14"/>
      <c r="E19" s="14"/>
      <c r="F19" s="15"/>
      <c r="G19" s="15"/>
      <c r="H19" s="15"/>
      <c r="I19" s="13"/>
      <c r="J19" s="13"/>
    </row>
    <row r="20" spans="1:10" x14ac:dyDescent="0.25">
      <c r="A20" s="12"/>
      <c r="B20" s="12"/>
      <c r="C20" s="13"/>
      <c r="D20" s="14"/>
      <c r="E20" s="14"/>
      <c r="F20" s="15"/>
      <c r="G20" s="15"/>
      <c r="H20" s="15"/>
      <c r="I20" s="13"/>
      <c r="J20" s="13"/>
    </row>
    <row r="21" spans="1:10" x14ac:dyDescent="0.25">
      <c r="A21" s="12"/>
      <c r="B21" s="12"/>
      <c r="C21" s="13"/>
      <c r="D21" s="14"/>
      <c r="E21" s="14"/>
      <c r="F21" s="15"/>
      <c r="G21" s="15"/>
      <c r="H21" s="15"/>
      <c r="I21" s="13"/>
      <c r="J21" s="13"/>
    </row>
    <row r="22" spans="1:10" x14ac:dyDescent="0.25">
      <c r="A22" s="12"/>
      <c r="B22" s="12"/>
      <c r="C22" s="13"/>
      <c r="D22" s="14"/>
      <c r="E22" s="14"/>
      <c r="F22" s="15"/>
      <c r="G22" s="15"/>
      <c r="H22" s="15"/>
      <c r="I22" s="13"/>
      <c r="J22" s="13"/>
    </row>
    <row r="23" spans="1:10" x14ac:dyDescent="0.25">
      <c r="A23" s="12"/>
      <c r="B23" s="12"/>
      <c r="C23" s="13"/>
      <c r="D23" s="14"/>
      <c r="E23" s="14"/>
      <c r="F23" s="15"/>
      <c r="G23" s="15"/>
      <c r="H23" s="15"/>
      <c r="I23" s="13"/>
      <c r="J23" s="13"/>
    </row>
    <row r="24" spans="1:10" x14ac:dyDescent="0.25">
      <c r="A24" s="12"/>
      <c r="B24" s="12"/>
      <c r="C24" s="13"/>
      <c r="D24" s="14"/>
      <c r="E24" s="14"/>
      <c r="F24" s="15"/>
      <c r="G24" s="15"/>
      <c r="H24" s="15"/>
      <c r="I24" s="13"/>
      <c r="J24" s="13"/>
    </row>
    <row r="25" spans="1:10" x14ac:dyDescent="0.25">
      <c r="A25" s="12"/>
      <c r="B25" s="12"/>
      <c r="C25" s="13"/>
      <c r="D25" s="14"/>
      <c r="E25" s="14"/>
      <c r="F25" s="15"/>
      <c r="G25" s="15"/>
      <c r="H25" s="15"/>
      <c r="I25" s="13"/>
      <c r="J25" s="13"/>
    </row>
    <row r="26" spans="1:10" x14ac:dyDescent="0.25">
      <c r="A26" s="12"/>
      <c r="B26" s="12"/>
      <c r="C26" s="13"/>
      <c r="D26" s="14"/>
      <c r="E26" s="14"/>
      <c r="F26" s="15"/>
      <c r="G26" s="15"/>
      <c r="H26" s="15"/>
      <c r="I26" s="13"/>
      <c r="J26" s="13"/>
    </row>
    <row r="27" spans="1:10" x14ac:dyDescent="0.25">
      <c r="A27" s="12"/>
      <c r="B27" s="12"/>
      <c r="C27" s="13"/>
      <c r="D27" s="14"/>
      <c r="E27" s="14"/>
      <c r="F27" s="15"/>
      <c r="G27" s="15"/>
      <c r="H27" s="15"/>
      <c r="I27" s="13"/>
      <c r="J27" s="13"/>
    </row>
    <row r="28" spans="1:10" x14ac:dyDescent="0.25">
      <c r="A28" s="12"/>
      <c r="B28" s="12"/>
      <c r="C28" s="13"/>
      <c r="D28" s="14"/>
      <c r="E28" s="14"/>
      <c r="F28" s="15"/>
      <c r="G28" s="15"/>
      <c r="H28" s="15"/>
      <c r="I28" s="13"/>
      <c r="J28" s="13"/>
    </row>
    <row r="29" spans="1:10" x14ac:dyDescent="0.25">
      <c r="A29" s="12"/>
      <c r="B29" s="12"/>
      <c r="C29" s="13"/>
      <c r="D29" s="14"/>
      <c r="E29" s="14"/>
      <c r="F29" s="15"/>
      <c r="G29" s="15"/>
      <c r="H29" s="15"/>
      <c r="I29" s="13"/>
      <c r="J29" s="13"/>
    </row>
    <row r="30" spans="1:10" x14ac:dyDescent="0.25">
      <c r="A30" s="12"/>
      <c r="B30" s="12"/>
      <c r="C30" s="13"/>
      <c r="D30" s="14"/>
      <c r="E30" s="14"/>
      <c r="F30" s="15"/>
      <c r="G30" s="15"/>
      <c r="H30" s="15"/>
      <c r="I30" s="13"/>
      <c r="J30" s="13"/>
    </row>
    <row r="31" spans="1:10" x14ac:dyDescent="0.25">
      <c r="A31" s="12"/>
      <c r="B31" s="12"/>
      <c r="C31" s="13"/>
      <c r="D31" s="14"/>
      <c r="E31" s="14"/>
      <c r="F31" s="15"/>
      <c r="G31" s="15"/>
      <c r="H31" s="15"/>
      <c r="I31" s="13"/>
      <c r="J31" s="13"/>
    </row>
    <row r="32" spans="1:10" x14ac:dyDescent="0.25">
      <c r="A32" s="12"/>
      <c r="B32" s="12"/>
      <c r="C32" s="13"/>
      <c r="D32" s="14"/>
      <c r="E32" s="14"/>
      <c r="F32" s="15"/>
      <c r="G32" s="15"/>
      <c r="H32" s="15"/>
      <c r="I32" s="13"/>
      <c r="J32" s="13"/>
    </row>
    <row r="33" spans="1:10" x14ac:dyDescent="0.25">
      <c r="A33" s="12"/>
      <c r="B33" s="12"/>
      <c r="C33" s="13"/>
      <c r="D33" s="14"/>
      <c r="E33" s="14"/>
      <c r="F33" s="15"/>
      <c r="G33" s="15"/>
      <c r="H33" s="15"/>
      <c r="I33" s="13"/>
      <c r="J33" s="13"/>
    </row>
    <row r="34" spans="1:10" x14ac:dyDescent="0.25">
      <c r="A34" s="12"/>
      <c r="B34" s="12"/>
      <c r="C34" s="13"/>
      <c r="D34" s="14"/>
      <c r="E34" s="14"/>
      <c r="F34" s="15"/>
      <c r="G34" s="15"/>
      <c r="H34" s="15"/>
      <c r="I34" s="13"/>
      <c r="J34" s="13"/>
    </row>
  </sheetData>
  <autoFilter ref="A1:J1"/>
  <dataValidations count="2">
    <dataValidation type="list" allowBlank="1" sqref="B10">
      <formula1>"Factura A,Factura B,Factura C,Nota de crédito A,Nota de débito A,Gasto (flete),Gasto (servicio)"</formula1>
    </dataValidation>
    <dataValidation type="list" allowBlank="1" sqref="B2:B10">
      <formula1>"Factura A,Factura B,Factura C,Nota de crédito A,Nota de débito A,Gasto (flete),Gasto (servicio)"</formula1>
    </dataValidation>
  </dataValidations>
  <hyperlinks>
    <hyperlink ref="A1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4" width="20" customWidth="1"/>
    <col min="5" max="5" width="15" customWidth="1"/>
  </cols>
  <sheetData>
    <row r="1" ht="32" customHeight="1" spans="1:5" x14ac:dyDescent="0.25">
      <c r="A1" s="11" t="s">
        <v>37</v>
      </c>
      <c r="B1" s="11" t="s">
        <v>40</v>
      </c>
      <c r="C1" s="11" t="s">
        <v>65</v>
      </c>
      <c r="D1" s="11" t="s">
        <v>66</v>
      </c>
      <c r="E1" s="11" t="s">
        <v>67</v>
      </c>
    </row>
    <row r="2" spans="1:5" x14ac:dyDescent="0.25">
      <c r="A2" s="12" t="s">
        <v>47</v>
      </c>
      <c r="B2" s="14">
        <v>46254</v>
      </c>
      <c r="C2" s="13" t="s">
        <v>50</v>
      </c>
      <c r="D2" s="12" t="s">
        <v>68</v>
      </c>
      <c r="E2" s="15">
        <v>200000</v>
      </c>
    </row>
    <row r="3" spans="1:5" x14ac:dyDescent="0.25">
      <c r="A3" s="12" t="s">
        <v>53</v>
      </c>
      <c r="B3" s="14">
        <v>46290</v>
      </c>
      <c r="C3" s="13" t="s">
        <v>54</v>
      </c>
      <c r="D3" s="12" t="s">
        <v>69</v>
      </c>
      <c r="E3" s="15">
        <v>158850</v>
      </c>
    </row>
    <row r="4" spans="1:5" x14ac:dyDescent="0.25">
      <c r="A4" s="12" t="s">
        <v>56</v>
      </c>
      <c r="B4" s="14">
        <v>46205</v>
      </c>
      <c r="C4" s="13" t="s">
        <v>57</v>
      </c>
      <c r="D4" s="12" t="s">
        <v>70</v>
      </c>
      <c r="E4" s="15">
        <v>50000</v>
      </c>
    </row>
    <row r="5" ht="22" customHeight="1" spans="1:5" x14ac:dyDescent="0.25">
      <c r="A5" s="16" t="s">
        <v>64</v>
      </c>
      <c r="B5" s="18"/>
      <c r="C5" s="17"/>
      <c r="D5" s="16"/>
      <c r="E5" s="19">
        <f>SUM(E2:E4)</f>
      </c>
    </row>
    <row r="6" spans="1:5" x14ac:dyDescent="0.25">
      <c r="A6" s="12"/>
      <c r="B6" s="14"/>
      <c r="C6" s="13"/>
      <c r="D6" s="12"/>
      <c r="E6" s="15"/>
    </row>
    <row r="7" spans="1:5" x14ac:dyDescent="0.25">
      <c r="A7" s="20" t="s">
        <v>35</v>
      </c>
      <c r="B7" s="14"/>
      <c r="C7" s="13"/>
      <c r="D7" s="12"/>
      <c r="E7" s="15"/>
    </row>
    <row r="8" spans="1:5" x14ac:dyDescent="0.25">
      <c r="A8" s="12"/>
      <c r="B8" s="14"/>
      <c r="C8" s="13"/>
      <c r="D8" s="12"/>
      <c r="E8" s="15"/>
    </row>
    <row r="9" spans="1:5" x14ac:dyDescent="0.25">
      <c r="A9" s="12"/>
      <c r="B9" s="14"/>
      <c r="C9" s="13"/>
      <c r="D9" s="12"/>
      <c r="E9" s="15"/>
    </row>
    <row r="10" spans="1:5" x14ac:dyDescent="0.25">
      <c r="A10" s="12"/>
      <c r="B10" s="14"/>
      <c r="C10" s="13"/>
      <c r="D10" s="12"/>
      <c r="E10" s="15"/>
    </row>
    <row r="11" spans="1:5" x14ac:dyDescent="0.25">
      <c r="A11" s="12"/>
      <c r="B11" s="14"/>
      <c r="C11" s="13"/>
      <c r="D11" s="12"/>
      <c r="E11" s="15"/>
    </row>
    <row r="12" spans="1:5" x14ac:dyDescent="0.25">
      <c r="A12" s="12"/>
      <c r="B12" s="14"/>
      <c r="C12" s="13"/>
      <c r="D12" s="12"/>
      <c r="E12" s="15"/>
    </row>
    <row r="13" spans="1:5" x14ac:dyDescent="0.25">
      <c r="A13" s="12"/>
      <c r="B13" s="14"/>
      <c r="C13" s="13"/>
      <c r="D13" s="12"/>
      <c r="E13" s="15"/>
    </row>
    <row r="14" spans="1:5" x14ac:dyDescent="0.25">
      <c r="A14" s="12"/>
      <c r="B14" s="14"/>
      <c r="C14" s="13"/>
      <c r="D14" s="12"/>
      <c r="E14" s="15"/>
    </row>
    <row r="15" spans="1:5" x14ac:dyDescent="0.25">
      <c r="A15" s="12"/>
      <c r="B15" s="14"/>
      <c r="C15" s="13"/>
      <c r="D15" s="12"/>
      <c r="E15" s="15"/>
    </row>
    <row r="16" spans="1:5" x14ac:dyDescent="0.25">
      <c r="A16" s="12"/>
      <c r="B16" s="14"/>
      <c r="C16" s="13"/>
      <c r="D16" s="12"/>
      <c r="E16" s="15"/>
    </row>
    <row r="17" spans="1:5" x14ac:dyDescent="0.25">
      <c r="A17" s="12"/>
      <c r="B17" s="14"/>
      <c r="C17" s="13"/>
      <c r="D17" s="12"/>
      <c r="E17" s="15"/>
    </row>
    <row r="18" spans="1:5" x14ac:dyDescent="0.25">
      <c r="A18" s="12"/>
      <c r="B18" s="14"/>
      <c r="C18" s="13"/>
      <c r="D18" s="12"/>
      <c r="E18" s="15"/>
    </row>
    <row r="19" spans="1:5" x14ac:dyDescent="0.25">
      <c r="A19" s="12"/>
      <c r="B19" s="14"/>
      <c r="C19" s="13"/>
      <c r="D19" s="12"/>
      <c r="E19" s="15"/>
    </row>
    <row r="20" spans="1:5" x14ac:dyDescent="0.25">
      <c r="A20" s="12"/>
      <c r="B20" s="14"/>
      <c r="C20" s="13"/>
      <c r="D20" s="12"/>
      <c r="E20" s="15"/>
    </row>
    <row r="21" spans="1:5" x14ac:dyDescent="0.25">
      <c r="A21" s="12"/>
      <c r="B21" s="14"/>
      <c r="C21" s="13"/>
      <c r="D21" s="12"/>
      <c r="E21" s="15"/>
    </row>
    <row r="22" spans="1:5" x14ac:dyDescent="0.25">
      <c r="A22" s="12"/>
      <c r="B22" s="14"/>
      <c r="C22" s="13"/>
      <c r="D22" s="12"/>
      <c r="E22" s="15"/>
    </row>
    <row r="23" spans="1:5" x14ac:dyDescent="0.25">
      <c r="A23" s="12"/>
      <c r="B23" s="14"/>
      <c r="C23" s="13"/>
      <c r="D23" s="12"/>
      <c r="E23" s="15"/>
    </row>
    <row r="24" spans="1:5" x14ac:dyDescent="0.25">
      <c r="A24" s="12"/>
      <c r="B24" s="14"/>
      <c r="C24" s="13"/>
      <c r="D24" s="12"/>
      <c r="E24" s="15"/>
    </row>
    <row r="25" spans="1:5" x14ac:dyDescent="0.25">
      <c r="A25" s="12"/>
      <c r="B25" s="14"/>
      <c r="C25" s="13"/>
      <c r="D25" s="12"/>
      <c r="E25" s="15"/>
    </row>
    <row r="26" spans="1:5" x14ac:dyDescent="0.25">
      <c r="A26" s="12"/>
      <c r="B26" s="14"/>
      <c r="C26" s="13"/>
      <c r="D26" s="12"/>
      <c r="E26" s="15"/>
    </row>
    <row r="27" spans="1:5" x14ac:dyDescent="0.25">
      <c r="A27" s="12"/>
      <c r="B27" s="14"/>
      <c r="C27" s="13"/>
      <c r="D27" s="12"/>
      <c r="E27" s="15"/>
    </row>
    <row r="28" spans="1:5" x14ac:dyDescent="0.25">
      <c r="A28" s="12"/>
      <c r="B28" s="14"/>
      <c r="C28" s="13"/>
      <c r="D28" s="12"/>
      <c r="E28" s="15"/>
    </row>
  </sheetData>
  <autoFilter ref="A1:E1"/>
  <dataValidations count="1">
    <dataValidation type="list" allowBlank="1" sqref="D2:D4">
      <formula1>"Efectivo,Transferencia bancaria,Cheque propio,Cheque de terceros,Tarjeta de crédito,Tarjeta de débito,Retención,Mercado Pago"</formula1>
    </dataValidation>
  </dataValidations>
  <hyperlinks>
    <hyperlink ref="A7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N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5" width="15" customWidth="1"/>
    <col min="6" max="8" width="14" customWidth="1"/>
    <col min="9" max="9" width="15" customWidth="1"/>
    <col min="10" max="12" width="12" customWidth="1"/>
    <col min="13" max="13" width="15" customWidth="1"/>
    <col min="14" max="14" width="13" customWidth="1"/>
  </cols>
  <sheetData>
    <row r="1" spans="1:1" x14ac:dyDescent="0.25">
      <c r="A1" s="21" t="s">
        <v>71</v>
      </c>
    </row>
    <row r="2" spans="1:4" x14ac:dyDescent="0.25">
      <c r="A2" s="22" t="s">
        <v>72</v>
      </c>
      <c r="C2" s="23">
        <v>46295</v>
      </c>
      <c r="D2" s="24" t="s">
        <v>73</v>
      </c>
    </row>
    <row r="4" ht="32" customHeight="1" spans="1:14" x14ac:dyDescent="0.25">
      <c r="A4" s="11" t="s">
        <v>37</v>
      </c>
      <c r="B4" s="11" t="s">
        <v>74</v>
      </c>
      <c r="C4" s="11" t="s">
        <v>75</v>
      </c>
      <c r="D4" s="11" t="s">
        <v>76</v>
      </c>
      <c r="E4" s="11" t="s">
        <v>77</v>
      </c>
      <c r="F4" s="11" t="s">
        <v>78</v>
      </c>
      <c r="G4" s="11" t="s">
        <v>79</v>
      </c>
      <c r="H4" s="11" t="s">
        <v>80</v>
      </c>
      <c r="I4" s="11" t="s">
        <v>81</v>
      </c>
      <c r="J4" s="11" t="s">
        <v>82</v>
      </c>
      <c r="K4" s="11" t="s">
        <v>83</v>
      </c>
      <c r="L4" s="11" t="s">
        <v>84</v>
      </c>
      <c r="M4" s="11" t="s">
        <v>85</v>
      </c>
      <c r="N4" s="11" t="s">
        <v>86</v>
      </c>
    </row>
    <row r="5" spans="1:14" x14ac:dyDescent="0.25">
      <c r="A5" s="12" t="s">
        <v>47</v>
      </c>
      <c r="B5" s="13" t="s">
        <v>87</v>
      </c>
      <c r="C5" s="15">
        <v>2500000</v>
      </c>
      <c r="D5" s="15">
        <f>SUMIF(Comprobantes!$A$2:$A$10,$A5,Comprobantes!$H$2:$H$10)</f>
      </c>
      <c r="E5" s="15">
        <f>SUMIFS(Comprobantes!$H$2:$H$10,Comprobantes!$A$2:$A$10,$A5,Comprobantes!$J$2:$J$10,"Al día")</f>
      </c>
      <c r="F5" s="15">
        <f>SUMIFS(Comprobantes!$H$2:$H$10,Comprobantes!$A$2:$A$10,$A5,Comprobantes!$J$2:$J$10,"1 a 30")</f>
      </c>
      <c r="G5" s="15">
        <f>SUMIFS(Comprobantes!$H$2:$H$10,Comprobantes!$A$2:$A$10,$A5,Comprobantes!$J$2:$J$10,"31 a 90")</f>
      </c>
      <c r="H5" s="15">
        <f>SUMIFS(Comprobantes!$H$2:$H$10,Comprobantes!$A$2:$A$10,$A5,Comprobantes!$J$2:$J$10,"+90")</f>
      </c>
      <c r="I5" s="15">
        <f>$F5+$G5+$H5</f>
      </c>
      <c r="J5" s="25">
        <f>COUNTIFS(Comprobantes!$A$2:$A$10,$A5,Comprobantes!$H$2:$H$10,"&gt;0")</f>
      </c>
      <c r="K5" s="14">
        <f>IF(COUNTIF(Pagos!$A$2:$A$4,$A5)=0,"",SUMPRODUCT(MAX((Pagos!$A$2:$A$4=$A5)*Pagos!$B$2:$B$4)))</f>
      </c>
      <c r="L5" s="13">
        <f>IF($K5="","",Proveedores!$C$2-$K5)</f>
      </c>
      <c r="M5" s="15">
        <f>$C5-$D5</f>
      </c>
      <c r="N5" s="13">
        <f>IF($H5&gt;0,"ROJO",IF($G5&gt;0,"AMARILLO","VERDE"))</f>
      </c>
    </row>
    <row r="6" spans="1:14" x14ac:dyDescent="0.25">
      <c r="A6" s="12" t="s">
        <v>53</v>
      </c>
      <c r="B6" s="13" t="s">
        <v>88</v>
      </c>
      <c r="C6" s="15">
        <v>1200000</v>
      </c>
      <c r="D6" s="15">
        <f>SUMIF(Comprobantes!$A$2:$A$10,$A6,Comprobantes!$H$2:$H$10)</f>
      </c>
      <c r="E6" s="15">
        <f>SUMIFS(Comprobantes!$H$2:$H$10,Comprobantes!$A$2:$A$10,$A6,Comprobantes!$J$2:$J$10,"Al día")</f>
      </c>
      <c r="F6" s="15">
        <f>SUMIFS(Comprobantes!$H$2:$H$10,Comprobantes!$A$2:$A$10,$A6,Comprobantes!$J$2:$J$10,"1 a 30")</f>
      </c>
      <c r="G6" s="15">
        <f>SUMIFS(Comprobantes!$H$2:$H$10,Comprobantes!$A$2:$A$10,$A6,Comprobantes!$J$2:$J$10,"31 a 90")</f>
      </c>
      <c r="H6" s="15">
        <f>SUMIFS(Comprobantes!$H$2:$H$10,Comprobantes!$A$2:$A$10,$A6,Comprobantes!$J$2:$J$10,"+90")</f>
      </c>
      <c r="I6" s="15">
        <f>$F6+$G6+$H6</f>
      </c>
      <c r="J6" s="25">
        <f>COUNTIFS(Comprobantes!$A$2:$A$10,$A6,Comprobantes!$H$2:$H$10,"&gt;0")</f>
      </c>
      <c r="K6" s="14">
        <f>IF(COUNTIF(Pagos!$A$2:$A$4,$A6)=0,"",SUMPRODUCT(MAX((Pagos!$A$2:$A$4=$A6)*Pagos!$B$2:$B$4)))</f>
      </c>
      <c r="L6" s="13">
        <f>IF($K6="","",Proveedores!$C$2-$K6)</f>
      </c>
      <c r="M6" s="15">
        <f>$C6-$D6</f>
      </c>
      <c r="N6" s="13">
        <f>IF($H6&gt;0,"ROJO",IF($G6&gt;0,"AMARILLO","VERDE"))</f>
      </c>
    </row>
    <row r="7" spans="1:14" x14ac:dyDescent="0.25">
      <c r="A7" s="12" t="s">
        <v>56</v>
      </c>
      <c r="B7" s="13" t="s">
        <v>89</v>
      </c>
      <c r="C7" s="15">
        <v>800000</v>
      </c>
      <c r="D7" s="15">
        <f>SUMIF(Comprobantes!$A$2:$A$10,$A7,Comprobantes!$H$2:$H$10)</f>
      </c>
      <c r="E7" s="15">
        <f>SUMIFS(Comprobantes!$H$2:$H$10,Comprobantes!$A$2:$A$10,$A7,Comprobantes!$J$2:$J$10,"Al día")</f>
      </c>
      <c r="F7" s="15">
        <f>SUMIFS(Comprobantes!$H$2:$H$10,Comprobantes!$A$2:$A$10,$A7,Comprobantes!$J$2:$J$10,"1 a 30")</f>
      </c>
      <c r="G7" s="15">
        <f>SUMIFS(Comprobantes!$H$2:$H$10,Comprobantes!$A$2:$A$10,$A7,Comprobantes!$J$2:$J$10,"31 a 90")</f>
      </c>
      <c r="H7" s="15">
        <f>SUMIFS(Comprobantes!$H$2:$H$10,Comprobantes!$A$2:$A$10,$A7,Comprobantes!$J$2:$J$10,"+90")</f>
      </c>
      <c r="I7" s="15">
        <f>$F7+$G7+$H7</f>
      </c>
      <c r="J7" s="25">
        <f>COUNTIFS(Comprobantes!$A$2:$A$10,$A7,Comprobantes!$H$2:$H$10,"&gt;0")</f>
      </c>
      <c r="K7" s="14">
        <f>IF(COUNTIF(Pagos!$A$2:$A$4,$A7)=0,"",SUMPRODUCT(MAX((Pagos!$A$2:$A$4=$A7)*Pagos!$B$2:$B$4)))</f>
      </c>
      <c r="L7" s="13">
        <f>IF($K7="","",Proveedores!$C$2-$K7)</f>
      </c>
      <c r="M7" s="15">
        <f>$C7-$D7</f>
      </c>
      <c r="N7" s="13">
        <f>IF($H7&gt;0,"ROJO",IF($G7&gt;0,"AMARILLO","VERDE"))</f>
      </c>
    </row>
    <row r="8" spans="1:14" x14ac:dyDescent="0.25">
      <c r="A8" s="12" t="s">
        <v>59</v>
      </c>
      <c r="B8" s="13" t="s">
        <v>90</v>
      </c>
      <c r="C8" s="15">
        <v>300000</v>
      </c>
      <c r="D8" s="15">
        <f>SUMIF(Comprobantes!$A$2:$A$10,$A8,Comprobantes!$H$2:$H$10)</f>
      </c>
      <c r="E8" s="15">
        <f>SUMIFS(Comprobantes!$H$2:$H$10,Comprobantes!$A$2:$A$10,$A8,Comprobantes!$J$2:$J$10,"Al día")</f>
      </c>
      <c r="F8" s="15">
        <f>SUMIFS(Comprobantes!$H$2:$H$10,Comprobantes!$A$2:$A$10,$A8,Comprobantes!$J$2:$J$10,"1 a 30")</f>
      </c>
      <c r="G8" s="15">
        <f>SUMIFS(Comprobantes!$H$2:$H$10,Comprobantes!$A$2:$A$10,$A8,Comprobantes!$J$2:$J$10,"31 a 90")</f>
      </c>
      <c r="H8" s="15">
        <f>SUMIFS(Comprobantes!$H$2:$H$10,Comprobantes!$A$2:$A$10,$A8,Comprobantes!$J$2:$J$10,"+90")</f>
      </c>
      <c r="I8" s="15">
        <f>$F8+$G8+$H8</f>
      </c>
      <c r="J8" s="25">
        <f>COUNTIFS(Comprobantes!$A$2:$A$10,$A8,Comprobantes!$H$2:$H$10,"&gt;0")</f>
      </c>
      <c r="K8" s="14">
        <f>IF(COUNTIF(Pagos!$A$2:$A$4,$A8)=0,"",SUMPRODUCT(MAX((Pagos!$A$2:$A$4=$A8)*Pagos!$B$2:$B$4)))</f>
      </c>
      <c r="L8" s="13">
        <f>IF($K8="","",Proveedores!$C$2-$K8)</f>
      </c>
      <c r="M8" s="15">
        <f>$C8-$D8</f>
      </c>
      <c r="N8" s="13">
        <f>IF($H8&gt;0,"ROJO",IF($G8&gt;0,"AMARILLO","VERDE"))</f>
      </c>
    </row>
    <row r="9" ht="22" customHeight="1" spans="1:14" x14ac:dyDescent="0.25">
      <c r="A9" s="16" t="s">
        <v>64</v>
      </c>
      <c r="B9" s="17"/>
      <c r="C9" s="19">
        <f>SUM(C5:C8)</f>
      </c>
      <c r="D9" s="19">
        <f>SUM(D5:D8)</f>
      </c>
      <c r="E9" s="19">
        <f>SUM(E5:E8)</f>
      </c>
      <c r="F9" s="19">
        <f>SUM(F5:F8)</f>
      </c>
      <c r="G9" s="19">
        <f>SUM(G5:G8)</f>
      </c>
      <c r="H9" s="19">
        <f>SUM(H5:H8)</f>
      </c>
      <c r="I9" s="19">
        <f>SUM(I5:I8)</f>
      </c>
      <c r="J9" s="26">
        <f>SUM(J5:J8)</f>
      </c>
      <c r="K9" s="18"/>
      <c r="L9" s="17"/>
      <c r="M9" s="19">
        <f>SUM(M5:M8)</f>
      </c>
      <c r="N9" s="17">
        <f>COUNTIF(N5:N8,"ROJO")&amp;" en rojo"</f>
      </c>
    </row>
    <row r="10" spans="1:14" x14ac:dyDescent="0.25">
      <c r="A10" s="12"/>
      <c r="B10" s="13"/>
      <c r="C10" s="15"/>
      <c r="D10" s="15"/>
      <c r="E10" s="15"/>
      <c r="F10" s="15"/>
      <c r="G10" s="15"/>
      <c r="H10" s="15"/>
      <c r="I10" s="15"/>
      <c r="J10" s="25"/>
      <c r="K10" s="14"/>
      <c r="L10" s="13"/>
      <c r="M10" s="15"/>
      <c r="N10" s="13"/>
    </row>
    <row r="11" spans="1:14" x14ac:dyDescent="0.25">
      <c r="A11" s="27" t="s">
        <v>91</v>
      </c>
      <c r="B11" s="13"/>
      <c r="C11" s="15"/>
      <c r="D11" s="15"/>
      <c r="E11" s="15"/>
      <c r="F11" s="15"/>
      <c r="G11" s="15"/>
      <c r="H11" s="15"/>
      <c r="I11" s="15"/>
      <c r="J11" s="25"/>
      <c r="K11" s="14"/>
      <c r="L11" s="13"/>
      <c r="M11" s="15"/>
      <c r="N11" s="13"/>
    </row>
    <row r="12" spans="1:14" x14ac:dyDescent="0.25">
      <c r="A12" s="20" t="s">
        <v>35</v>
      </c>
      <c r="B12" s="13"/>
      <c r="C12" s="15"/>
      <c r="D12" s="15"/>
      <c r="E12" s="15"/>
      <c r="F12" s="15"/>
      <c r="G12" s="15"/>
      <c r="H12" s="15"/>
      <c r="I12" s="15"/>
      <c r="J12" s="25"/>
      <c r="K12" s="14"/>
      <c r="L12" s="13"/>
      <c r="M12" s="15"/>
      <c r="N12" s="13"/>
    </row>
    <row r="13" spans="1:14" x14ac:dyDescent="0.25">
      <c r="A13" s="12"/>
      <c r="B13" s="13"/>
      <c r="C13" s="15"/>
      <c r="D13" s="15"/>
      <c r="E13" s="15"/>
      <c r="F13" s="15"/>
      <c r="G13" s="15"/>
      <c r="H13" s="15"/>
      <c r="I13" s="15"/>
      <c r="J13" s="25"/>
      <c r="K13" s="14"/>
      <c r="L13" s="13"/>
      <c r="M13" s="15"/>
      <c r="N13" s="13"/>
    </row>
    <row r="14" spans="1:14" x14ac:dyDescent="0.25">
      <c r="A14" s="12"/>
      <c r="B14" s="13"/>
      <c r="C14" s="15"/>
      <c r="D14" s="15"/>
      <c r="E14" s="15"/>
      <c r="F14" s="15"/>
      <c r="G14" s="15"/>
      <c r="H14" s="15"/>
      <c r="I14" s="15"/>
      <c r="J14" s="25"/>
      <c r="K14" s="14"/>
      <c r="L14" s="13"/>
      <c r="M14" s="15"/>
      <c r="N14" s="13"/>
    </row>
    <row r="15" spans="1:14" x14ac:dyDescent="0.25">
      <c r="A15" s="12"/>
      <c r="B15" s="13"/>
      <c r="C15" s="15"/>
      <c r="D15" s="15"/>
      <c r="E15" s="15"/>
      <c r="F15" s="15"/>
      <c r="G15" s="15"/>
      <c r="H15" s="15"/>
      <c r="I15" s="15"/>
      <c r="J15" s="25"/>
      <c r="K15" s="14"/>
      <c r="L15" s="13"/>
      <c r="M15" s="15"/>
      <c r="N15" s="13"/>
    </row>
    <row r="16" spans="1:14" x14ac:dyDescent="0.25">
      <c r="A16" s="12"/>
      <c r="B16" s="13"/>
      <c r="C16" s="15"/>
      <c r="D16" s="15"/>
      <c r="E16" s="15"/>
      <c r="F16" s="15"/>
      <c r="G16" s="15"/>
      <c r="H16" s="15"/>
      <c r="I16" s="15"/>
      <c r="J16" s="25"/>
      <c r="K16" s="14"/>
      <c r="L16" s="13"/>
      <c r="M16" s="15"/>
      <c r="N16" s="13"/>
    </row>
    <row r="17" spans="1:14" x14ac:dyDescent="0.25">
      <c r="A17" s="12"/>
      <c r="B17" s="13"/>
      <c r="C17" s="15"/>
      <c r="D17" s="15"/>
      <c r="E17" s="15"/>
      <c r="F17" s="15"/>
      <c r="G17" s="15"/>
      <c r="H17" s="15"/>
      <c r="I17" s="15"/>
      <c r="J17" s="25"/>
      <c r="K17" s="14"/>
      <c r="L17" s="13"/>
      <c r="M17" s="15"/>
      <c r="N17" s="13"/>
    </row>
    <row r="18" spans="1:14" x14ac:dyDescent="0.25">
      <c r="A18" s="12"/>
      <c r="B18" s="13"/>
      <c r="C18" s="15"/>
      <c r="D18" s="15"/>
      <c r="E18" s="15"/>
      <c r="F18" s="15"/>
      <c r="G18" s="15"/>
      <c r="H18" s="15"/>
      <c r="I18" s="15"/>
      <c r="J18" s="25"/>
      <c r="K18" s="14"/>
      <c r="L18" s="13"/>
      <c r="M18" s="15"/>
      <c r="N18" s="13"/>
    </row>
    <row r="19" spans="1:14" x14ac:dyDescent="0.25">
      <c r="A19" s="12"/>
      <c r="B19" s="13"/>
      <c r="C19" s="15"/>
      <c r="D19" s="15"/>
      <c r="E19" s="15"/>
      <c r="F19" s="15"/>
      <c r="G19" s="15"/>
      <c r="H19" s="15"/>
      <c r="I19" s="15"/>
      <c r="J19" s="25"/>
      <c r="K19" s="14"/>
      <c r="L19" s="13"/>
      <c r="M19" s="15"/>
      <c r="N19" s="13"/>
    </row>
    <row r="20" spans="1:14" x14ac:dyDescent="0.25">
      <c r="A20" s="12"/>
      <c r="B20" s="13"/>
      <c r="C20" s="15"/>
      <c r="D20" s="15"/>
      <c r="E20" s="15"/>
      <c r="F20" s="15"/>
      <c r="G20" s="15"/>
      <c r="H20" s="15"/>
      <c r="I20" s="15"/>
      <c r="J20" s="25"/>
      <c r="K20" s="14"/>
      <c r="L20" s="13"/>
      <c r="M20" s="15"/>
      <c r="N20" s="13"/>
    </row>
    <row r="21" spans="1:14" x14ac:dyDescent="0.25">
      <c r="A21" s="12"/>
      <c r="B21" s="13"/>
      <c r="C21" s="15"/>
      <c r="D21" s="15"/>
      <c r="E21" s="15"/>
      <c r="F21" s="15"/>
      <c r="G21" s="15"/>
      <c r="H21" s="15"/>
      <c r="I21" s="15"/>
      <c r="J21" s="25"/>
      <c r="K21" s="14"/>
      <c r="L21" s="13"/>
      <c r="M21" s="15"/>
      <c r="N21" s="13"/>
    </row>
    <row r="22" spans="1:14" x14ac:dyDescent="0.25">
      <c r="A22" s="12"/>
      <c r="B22" s="13"/>
      <c r="C22" s="15"/>
      <c r="D22" s="15"/>
      <c r="E22" s="15"/>
      <c r="F22" s="15"/>
      <c r="G22" s="15"/>
      <c r="H22" s="15"/>
      <c r="I22" s="15"/>
      <c r="J22" s="25"/>
      <c r="K22" s="14"/>
      <c r="L22" s="13"/>
      <c r="M22" s="15"/>
      <c r="N22" s="13"/>
    </row>
    <row r="23" spans="1:14" x14ac:dyDescent="0.25">
      <c r="A23" s="12"/>
      <c r="B23" s="13"/>
      <c r="C23" s="15"/>
      <c r="D23" s="15"/>
      <c r="E23" s="15"/>
      <c r="F23" s="15"/>
      <c r="G23" s="15"/>
      <c r="H23" s="15"/>
      <c r="I23" s="15"/>
      <c r="J23" s="25"/>
      <c r="K23" s="14"/>
      <c r="L23" s="13"/>
      <c r="M23" s="15"/>
      <c r="N23" s="13"/>
    </row>
    <row r="24" spans="1:14" x14ac:dyDescent="0.25">
      <c r="A24" s="12"/>
      <c r="B24" s="13"/>
      <c r="C24" s="15"/>
      <c r="D24" s="15"/>
      <c r="E24" s="15"/>
      <c r="F24" s="15"/>
      <c r="G24" s="15"/>
      <c r="H24" s="15"/>
      <c r="I24" s="15"/>
      <c r="J24" s="25"/>
      <c r="K24" s="14"/>
      <c r="L24" s="13"/>
      <c r="M24" s="15"/>
      <c r="N24" s="13"/>
    </row>
  </sheetData>
  <autoFilter ref="A4:N4"/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</vt:lpstr>
      <vt:lpstr>Comprobantes</vt:lpstr>
      <vt:lpstr>Pagos</vt:lpstr>
      <vt:lpstr>Proveedores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cuenta corriente de proveedores</dc:title>
  <dc:subject>Deuda por proveedor con aging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